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120" activeTab="0"/>
  </bookViews>
  <sheets>
    <sheet name="INFO" sheetId="1" r:id="rId1"/>
    <sheet name="Start" sheetId="2" state="veryHidden" r:id="rId2"/>
  </sheets>
  <definedNames>
    <definedName name="_xlfn.CUBEVALUE" hidden="1">#NAME?</definedName>
    <definedName name="_xlfn.IFERROR" hidden="1">#NAME?</definedName>
    <definedName name="_xlnm.Print_Area" localSheetId="1">'Start'!$A$1:$Q$35</definedName>
  </definedNames>
  <calcPr fullCalcOnLoad="1"/>
</workbook>
</file>

<file path=xl/sharedStrings.xml><?xml version="1.0" encoding="utf-8"?>
<sst xmlns="http://schemas.openxmlformats.org/spreadsheetml/2006/main" count="39" uniqueCount="32">
  <si>
    <t>Planowane do poniesienia koszty</t>
  </si>
  <si>
    <t>w tym koszty kwalifikowalne</t>
  </si>
  <si>
    <t>górny</t>
  </si>
  <si>
    <t>dolny</t>
  </si>
  <si>
    <t>kwotowy</t>
  </si>
  <si>
    <t>procentowy</t>
  </si>
  <si>
    <t>(</t>
  </si>
  <si>
    <t>)</t>
  </si>
  <si>
    <t>tj.</t>
  </si>
  <si>
    <t>Kategoria kosztu</t>
  </si>
  <si>
    <t>Podstawa wyliczania limitów</t>
  </si>
  <si>
    <t>+</t>
  </si>
  <si>
    <t>w tym niekwalifikowalne</t>
  </si>
  <si>
    <t>Limit kosztów kwalifikowalnych</t>
  </si>
  <si>
    <t>czyli 10% z</t>
  </si>
  <si>
    <t xml:space="preserve">czyli 5% z </t>
  </si>
  <si>
    <t xml:space="preserve">czyli 10% z </t>
  </si>
  <si>
    <t>Włącz makra</t>
  </si>
  <si>
    <t>(w razie problemów przeczytaj instrukcję)</t>
  </si>
  <si>
    <t>KO</t>
  </si>
  <si>
    <t>KP</t>
  </si>
  <si>
    <t>KU</t>
  </si>
  <si>
    <t>WP</t>
  </si>
  <si>
    <t>Rok złożenia WOPP</t>
  </si>
  <si>
    <t>-</t>
  </si>
  <si>
    <t>PW</t>
  </si>
  <si>
    <t>LH</t>
  </si>
  <si>
    <t>LH x (PW/168)</t>
  </si>
  <si>
    <t>KK</t>
  </si>
  <si>
    <t>Kwota pomocy</t>
  </si>
  <si>
    <t>KR</t>
  </si>
  <si>
    <t>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</si>
</sst>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0.0%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\ _z_ł_-;\-* #,##0.0\ _z_ł_-;_-* &quot;-&quot;\ _z_ł_-;_-@_-"/>
    <numFmt numFmtId="174" formatCode="_-* #,##0.00\ _z_ł_-;\-* #,##0.00\ _z_ł_-;_-* &quot;-&quot;\ _z_ł_-;_-@_-"/>
    <numFmt numFmtId="175" formatCode="_-* #,##0.000\ _z_ł_-;\-* #,##0.000\ _z_ł_-;_-* &quot;-&quot;\ _z_ł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22"/>
      <color indexed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33" borderId="10" xfId="42" applyFont="1" applyFill="1" applyBorder="1" applyAlignment="1" applyProtection="1">
      <alignment/>
      <protection hidden="1"/>
    </xf>
    <xf numFmtId="43" fontId="0" fillId="33" borderId="11" xfId="42" applyFont="1" applyFill="1" applyBorder="1" applyAlignment="1" applyProtection="1">
      <alignment/>
      <protection hidden="1"/>
    </xf>
    <xf numFmtId="9" fontId="0" fillId="34" borderId="11" xfId="56" applyNumberFormat="1" applyFont="1" applyFill="1" applyBorder="1" applyAlignment="1" applyProtection="1">
      <alignment horizontal="center"/>
      <protection hidden="1"/>
    </xf>
    <xf numFmtId="43" fontId="0" fillId="35" borderId="10" xfId="42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43" fontId="0" fillId="35" borderId="12" xfId="42" applyFont="1" applyFill="1" applyBorder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43" fontId="0" fillId="34" borderId="13" xfId="42" applyFont="1" applyFill="1" applyBorder="1" applyAlignment="1" applyProtection="1">
      <alignment horizontal="center"/>
      <protection hidden="1"/>
    </xf>
    <xf numFmtId="43" fontId="0" fillId="34" borderId="11" xfId="42" applyFont="1" applyFill="1" applyBorder="1" applyAlignment="1" applyProtection="1">
      <alignment horizontal="center"/>
      <protection hidden="1"/>
    </xf>
    <xf numFmtId="43" fontId="0" fillId="0" borderId="0" xfId="42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3" fontId="43" fillId="0" borderId="0" xfId="42" applyFont="1" applyAlignment="1" applyProtection="1">
      <alignment/>
      <protection hidden="1"/>
    </xf>
    <xf numFmtId="0" fontId="0" fillId="35" borderId="11" xfId="42" applyNumberFormat="1" applyFont="1" applyFill="1" applyBorder="1" applyAlignment="1" applyProtection="1">
      <alignment horizontal="center"/>
      <protection locked="0"/>
    </xf>
    <xf numFmtId="43" fontId="0" fillId="34" borderId="11" xfId="42" applyFont="1" applyFill="1" applyBorder="1" applyAlignment="1" applyProtection="1">
      <alignment horizontal="center"/>
      <protection hidden="1"/>
    </xf>
    <xf numFmtId="43" fontId="0" fillId="36" borderId="10" xfId="42" applyFont="1" applyFill="1" applyBorder="1" applyAlignment="1" applyProtection="1">
      <alignment/>
      <protection hidden="1"/>
    </xf>
    <xf numFmtId="43" fontId="0" fillId="37" borderId="11" xfId="42" applyFont="1" applyFill="1" applyBorder="1" applyAlignment="1" applyProtection="1">
      <alignment/>
      <protection hidden="1"/>
    </xf>
    <xf numFmtId="43" fontId="0" fillId="38" borderId="11" xfId="42" applyFont="1" applyFill="1" applyBorder="1" applyAlignment="1" applyProtection="1">
      <alignment/>
      <protection hidden="1"/>
    </xf>
    <xf numFmtId="43" fontId="0" fillId="38" borderId="14" xfId="0" applyNumberFormat="1" applyFill="1" applyBorder="1" applyAlignment="1" applyProtection="1">
      <alignment/>
      <protection hidden="1"/>
    </xf>
    <xf numFmtId="0" fontId="0" fillId="38" borderId="14" xfId="0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left"/>
      <protection hidden="1"/>
    </xf>
    <xf numFmtId="43" fontId="0" fillId="36" borderId="11" xfId="42" applyFont="1" applyFill="1" applyBorder="1" applyAlignment="1" applyProtection="1">
      <alignment/>
      <protection hidden="1"/>
    </xf>
    <xf numFmtId="43" fontId="4" fillId="33" borderId="11" xfId="42" applyFont="1" applyFill="1" applyBorder="1" applyAlignment="1" applyProtection="1">
      <alignment/>
      <protection hidden="1"/>
    </xf>
    <xf numFmtId="0" fontId="0" fillId="0" borderId="0" xfId="53" applyProtection="1">
      <alignment/>
      <protection hidden="1"/>
    </xf>
    <xf numFmtId="0" fontId="0" fillId="0" borderId="0" xfId="53" applyAlignment="1" applyProtection="1">
      <alignment horizontal="center" vertical="center"/>
      <protection hidden="1"/>
    </xf>
    <xf numFmtId="0" fontId="0" fillId="0" borderId="0" xfId="53" applyBorder="1" applyProtection="1">
      <alignment/>
      <protection hidden="1"/>
    </xf>
    <xf numFmtId="0" fontId="5" fillId="0" borderId="0" xfId="53" applyFont="1" applyFill="1" applyBorder="1" applyProtection="1">
      <alignment/>
      <protection hidden="1"/>
    </xf>
    <xf numFmtId="43" fontId="0" fillId="35" borderId="11" xfId="42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43" fontId="0" fillId="0" borderId="15" xfId="42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Border="1" applyAlignment="1" applyProtection="1">
      <alignment horizontal="left"/>
      <protection hidden="1"/>
    </xf>
    <xf numFmtId="43" fontId="0" fillId="0" borderId="16" xfId="42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3" fontId="0" fillId="0" borderId="0" xfId="42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9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3" fontId="0" fillId="0" borderId="0" xfId="42" applyFont="1" applyBorder="1" applyAlignment="1" applyProtection="1">
      <alignment horizontal="left" vertical="center"/>
      <protection hidden="1"/>
    </xf>
    <xf numFmtId="43" fontId="0" fillId="0" borderId="22" xfId="42" applyFont="1" applyBorder="1" applyAlignment="1" applyProtection="1">
      <alignment horizontal="center" vertical="center" wrapText="1"/>
      <protection hidden="1"/>
    </xf>
    <xf numFmtId="43" fontId="0" fillId="38" borderId="11" xfId="0" applyNumberFormat="1" applyFill="1" applyBorder="1" applyAlignment="1" applyProtection="1">
      <alignment/>
      <protection hidden="1"/>
    </xf>
    <xf numFmtId="43" fontId="0" fillId="38" borderId="10" xfId="0" applyNumberFormat="1" applyFill="1" applyBorder="1" applyAlignment="1" applyProtection="1">
      <alignment horizontal="left"/>
      <protection hidden="1"/>
    </xf>
    <xf numFmtId="41" fontId="0" fillId="35" borderId="11" xfId="42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7:E13"/>
  <sheetViews>
    <sheetView showGridLines="0" showRowColHeaders="0" tabSelected="1" workbookViewId="0" topLeftCell="A1">
      <selection activeCell="E7" sqref="E7"/>
    </sheetView>
  </sheetViews>
  <sheetFormatPr defaultColWidth="9.140625" defaultRowHeight="12.75"/>
  <cols>
    <col min="1" max="1" width="1.28515625" style="29" customWidth="1"/>
    <col min="2" max="2" width="9.57421875" style="29" customWidth="1"/>
    <col min="3" max="3" width="13.7109375" style="29" customWidth="1"/>
    <col min="4" max="4" width="9.421875" style="29" customWidth="1"/>
    <col min="5" max="6" width="9.140625" style="29" customWidth="1"/>
    <col min="7" max="7" width="26.421875" style="29" bestFit="1" customWidth="1"/>
    <col min="8" max="16384" width="9.140625" style="29" customWidth="1"/>
  </cols>
  <sheetData>
    <row r="1" ht="0.75" customHeight="1"/>
    <row r="7" ht="12.75">
      <c r="B7" s="30"/>
    </row>
    <row r="8" ht="12.75">
      <c r="C8" s="31"/>
    </row>
    <row r="11" ht="27">
      <c r="D11" s="32" t="s">
        <v>17</v>
      </c>
    </row>
    <row r="13" ht="12.75">
      <c r="E13" s="29" t="s">
        <v>18</v>
      </c>
    </row>
  </sheetData>
  <sheetProtection password="CEE5" sheet="1" selectLockedCells="1"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P34"/>
  <sheetViews>
    <sheetView showGridLines="0" showRowColHeaders="0" zoomScaleSheetLayoutView="100" workbookViewId="0" topLeftCell="A1">
      <selection activeCell="C10" sqref="C10"/>
    </sheetView>
  </sheetViews>
  <sheetFormatPr defaultColWidth="9.140625" defaultRowHeight="12.75"/>
  <cols>
    <col min="1" max="1" width="1.7109375" style="1" customWidth="1"/>
    <col min="2" max="2" width="9.8515625" style="1" customWidth="1"/>
    <col min="3" max="6" width="15.7109375" style="2" customWidth="1"/>
    <col min="7" max="7" width="15.7109375" style="1" customWidth="1"/>
    <col min="8" max="8" width="4.00390625" style="1" customWidth="1"/>
    <col min="9" max="9" width="13.421875" style="1" bestFit="1" customWidth="1"/>
    <col min="10" max="10" width="2.57421875" style="1" bestFit="1" customWidth="1"/>
    <col min="11" max="11" width="2.7109375" style="8" bestFit="1" customWidth="1"/>
    <col min="12" max="12" width="13.421875" style="1" customWidth="1"/>
    <col min="13" max="13" width="2.7109375" style="1" bestFit="1" customWidth="1"/>
    <col min="14" max="14" width="13.57421875" style="1" customWidth="1"/>
    <col min="15" max="15" width="1.57421875" style="10" bestFit="1" customWidth="1"/>
    <col min="16" max="16" width="5.140625" style="1" customWidth="1"/>
    <col min="17" max="16384" width="9.140625" style="1" customWidth="1"/>
  </cols>
  <sheetData>
    <row r="1" ht="13.5" thickBot="1"/>
    <row r="2" spans="6:7" ht="13.5" thickBot="1">
      <c r="F2" s="9" t="s">
        <v>23</v>
      </c>
      <c r="G2" s="19" t="s">
        <v>31</v>
      </c>
    </row>
    <row r="3" spans="6:7" ht="13.5" thickBot="1">
      <c r="F3" s="13" t="s">
        <v>25</v>
      </c>
      <c r="G3" s="22">
        <f>IF(G2="2009 r.",2943.88,IF(G2="2010 r.",3102.96,0))</f>
        <v>3102.96</v>
      </c>
    </row>
    <row r="4" spans="6:7" ht="13.5" thickBot="1">
      <c r="F4" s="13" t="s">
        <v>26</v>
      </c>
      <c r="G4" s="67">
        <v>200</v>
      </c>
    </row>
    <row r="5" spans="6:7" ht="13.5" thickBot="1">
      <c r="F5" s="34" t="s">
        <v>27</v>
      </c>
      <c r="G5" s="22">
        <f>G4*ROUNDDOWN(G3/168,2)</f>
        <v>3694</v>
      </c>
    </row>
    <row r="6" ht="12.75">
      <c r="B6" s="3"/>
    </row>
    <row r="7" spans="2:16" ht="38.25">
      <c r="B7" s="64" t="s">
        <v>9</v>
      </c>
      <c r="C7" s="41" t="s">
        <v>0</v>
      </c>
      <c r="D7" s="41" t="s">
        <v>1</v>
      </c>
      <c r="E7" s="41" t="s">
        <v>12</v>
      </c>
      <c r="F7" s="41" t="s">
        <v>13</v>
      </c>
      <c r="G7" s="42"/>
      <c r="H7" s="42"/>
      <c r="I7" s="41" t="s">
        <v>10</v>
      </c>
      <c r="J7" s="43"/>
      <c r="K7" s="44"/>
      <c r="L7" s="43"/>
      <c r="M7" s="43"/>
      <c r="N7" s="43"/>
      <c r="O7" s="45"/>
      <c r="P7" s="46"/>
    </row>
    <row r="8" spans="2:16" ht="13.5" thickBot="1">
      <c r="B8" s="47"/>
      <c r="C8" s="48"/>
      <c r="D8" s="48"/>
      <c r="E8" s="48"/>
      <c r="F8" s="48"/>
      <c r="G8" s="49"/>
      <c r="H8" s="49"/>
      <c r="I8" s="49"/>
      <c r="J8" s="49"/>
      <c r="K8" s="50"/>
      <c r="L8" s="51"/>
      <c r="M8" s="49"/>
      <c r="N8" s="51"/>
      <c r="O8" s="52"/>
      <c r="P8" s="53"/>
    </row>
    <row r="9" spans="2:16" ht="13.5" thickBot="1">
      <c r="B9" s="54" t="s">
        <v>19</v>
      </c>
      <c r="C9" s="7">
        <v>0</v>
      </c>
      <c r="D9" s="4">
        <v>0</v>
      </c>
      <c r="E9" s="21">
        <f>IF($D$20=0,0,C9-D9)</f>
        <v>0</v>
      </c>
      <c r="F9" s="23">
        <f>ROUNDDOWN((D10+D11+D16)*0.1,2)</f>
        <v>2292.7</v>
      </c>
      <c r="G9" s="49"/>
      <c r="H9" s="55" t="s">
        <v>14</v>
      </c>
      <c r="I9" s="65">
        <f>D20-D9</f>
        <v>22927</v>
      </c>
      <c r="J9" s="49" t="s">
        <v>8</v>
      </c>
      <c r="K9" s="66" t="s">
        <v>6</v>
      </c>
      <c r="L9" s="24">
        <f>D20</f>
        <v>22927</v>
      </c>
      <c r="M9" s="25" t="s">
        <v>24</v>
      </c>
      <c r="N9" s="24">
        <f>D9</f>
        <v>0</v>
      </c>
      <c r="O9" s="26" t="s">
        <v>7</v>
      </c>
      <c r="P9" s="53"/>
    </row>
    <row r="10" spans="2:16" ht="13.5" thickBot="1">
      <c r="B10" s="54" t="s">
        <v>20</v>
      </c>
      <c r="C10" s="7">
        <v>21000</v>
      </c>
      <c r="D10" s="5">
        <f>IF(OR(C20&gt;G20,C20&lt;F20),0,C10)</f>
        <v>21000</v>
      </c>
      <c r="E10" s="27">
        <f>IF($D$20=0,0,C10-D10)</f>
        <v>0</v>
      </c>
      <c r="F10" s="48"/>
      <c r="G10" s="49"/>
      <c r="H10" s="50"/>
      <c r="I10" s="51"/>
      <c r="J10" s="49"/>
      <c r="K10" s="56"/>
      <c r="L10" s="51"/>
      <c r="M10" s="49"/>
      <c r="N10" s="49"/>
      <c r="O10" s="52"/>
      <c r="P10" s="53"/>
    </row>
    <row r="11" spans="2:16" ht="13.5" thickBot="1">
      <c r="B11" s="54" t="s">
        <v>21</v>
      </c>
      <c r="C11" s="11">
        <v>0</v>
      </c>
      <c r="D11" s="5">
        <v>0</v>
      </c>
      <c r="E11" s="21">
        <f>IF($D$20=0,0,C11-D11)</f>
        <v>0</v>
      </c>
      <c r="F11" s="23">
        <f>ROUNDDOWN((D9+D10)*0.05,2)</f>
        <v>1050</v>
      </c>
      <c r="G11" s="49"/>
      <c r="H11" s="55" t="s">
        <v>15</v>
      </c>
      <c r="I11" s="65">
        <f>D10+D9</f>
        <v>21000</v>
      </c>
      <c r="J11" s="49" t="s">
        <v>8</v>
      </c>
      <c r="K11" s="66" t="s">
        <v>6</v>
      </c>
      <c r="L11" s="24">
        <f>D9</f>
        <v>0</v>
      </c>
      <c r="M11" s="25" t="s">
        <v>11</v>
      </c>
      <c r="N11" s="24">
        <f>D10</f>
        <v>21000</v>
      </c>
      <c r="O11" s="26" t="s">
        <v>7</v>
      </c>
      <c r="P11" s="53"/>
    </row>
    <row r="12" spans="2:16" ht="13.5" thickBot="1">
      <c r="B12" s="4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3"/>
    </row>
    <row r="13" spans="2:16" ht="13.5" thickBot="1">
      <c r="B13" s="54" t="s">
        <v>30</v>
      </c>
      <c r="C13" s="22">
        <f>C9+C10+C11</f>
        <v>21000</v>
      </c>
      <c r="D13" s="5">
        <f>D9+D10+D11</f>
        <v>21000</v>
      </c>
      <c r="E13" s="27">
        <f>IF($D$20=0,0,C13-D13)</f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3"/>
    </row>
    <row r="14" spans="2:16" ht="12.75">
      <c r="B14" s="4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3"/>
    </row>
    <row r="15" spans="2:16" ht="13.5" thickBot="1">
      <c r="B15" s="4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3"/>
    </row>
    <row r="16" spans="2:16" ht="13.5" thickBot="1">
      <c r="B16" s="54" t="s">
        <v>22</v>
      </c>
      <c r="C16" s="33">
        <v>1927</v>
      </c>
      <c r="D16" s="4">
        <v>1927</v>
      </c>
      <c r="E16" s="21">
        <f>IF($D$20=0,0,C16-D16)</f>
        <v>0</v>
      </c>
      <c r="F16" s="23">
        <f>ROUNDDOWN((D10+D11+D16)*0.1,2)</f>
        <v>2292.7</v>
      </c>
      <c r="G16" s="49"/>
      <c r="H16" s="55" t="s">
        <v>16</v>
      </c>
      <c r="I16" s="65">
        <f>D20-D9</f>
        <v>22927</v>
      </c>
      <c r="J16" s="49" t="s">
        <v>8</v>
      </c>
      <c r="K16" s="66" t="s">
        <v>6</v>
      </c>
      <c r="L16" s="24">
        <f>D20</f>
        <v>22927</v>
      </c>
      <c r="M16" s="25" t="s">
        <v>24</v>
      </c>
      <c r="N16" s="24">
        <f>D9</f>
        <v>0</v>
      </c>
      <c r="O16" s="26" t="s">
        <v>7</v>
      </c>
      <c r="P16" s="53"/>
    </row>
    <row r="17" spans="2:16" ht="12.75">
      <c r="B17" s="57"/>
      <c r="C17" s="39"/>
      <c r="D17" s="38"/>
      <c r="E17" s="38"/>
      <c r="F17" s="38"/>
      <c r="G17" s="39"/>
      <c r="H17" s="39"/>
      <c r="I17" s="37"/>
      <c r="J17" s="39"/>
      <c r="K17" s="58"/>
      <c r="L17" s="37"/>
      <c r="M17" s="39"/>
      <c r="N17" s="39"/>
      <c r="O17" s="40"/>
      <c r="P17" s="59"/>
    </row>
    <row r="18" spans="2:12" ht="12.75">
      <c r="B18" s="36"/>
      <c r="I18" s="3"/>
      <c r="J18" s="3"/>
      <c r="K18" s="9"/>
      <c r="L18" s="3"/>
    </row>
    <row r="19" spans="2:7" ht="13.5" thickBot="1">
      <c r="B19" s="36"/>
      <c r="F19" s="12" t="s">
        <v>3</v>
      </c>
      <c r="G19" s="13" t="s">
        <v>2</v>
      </c>
    </row>
    <row r="20" spans="2:7" ht="13.5" thickBot="1">
      <c r="B20" s="35" t="s">
        <v>28</v>
      </c>
      <c r="C20" s="22">
        <f>C9+C10+C11+C16</f>
        <v>22927</v>
      </c>
      <c r="D20" s="5">
        <f>D9+D10+D11+D16</f>
        <v>22927</v>
      </c>
      <c r="E20" s="27">
        <f>IF($D$20=0,0,C20-D20)</f>
        <v>0</v>
      </c>
      <c r="F20" s="14">
        <v>4500</v>
      </c>
      <c r="G20" s="15">
        <v>100000</v>
      </c>
    </row>
    <row r="21" spans="2:7" ht="12.75">
      <c r="B21" s="36"/>
      <c r="F21" s="16"/>
      <c r="G21" s="17"/>
    </row>
    <row r="22" spans="2:7" ht="13.5" thickBot="1">
      <c r="B22" s="62"/>
      <c r="F22" s="12" t="s">
        <v>4</v>
      </c>
      <c r="G22" s="12" t="s">
        <v>5</v>
      </c>
    </row>
    <row r="23" spans="2:7" ht="16.5" thickBot="1">
      <c r="B23" s="63" t="s">
        <v>29</v>
      </c>
      <c r="D23" s="28">
        <f>IF(ROUNDDOWN(D20*G23,2)&gt;F23,F23,ROUNDDOWN(D20*G23,2))</f>
        <v>16048.9</v>
      </c>
      <c r="E23" s="18"/>
      <c r="F23" s="20">
        <v>25000</v>
      </c>
      <c r="G23" s="6">
        <v>0.7</v>
      </c>
    </row>
    <row r="25" ht="15">
      <c r="C25" s="60">
        <f>IF(AND(D33="",D27="",D31="",D29=""),"","UWAGA!")</f>
      </c>
    </row>
    <row r="26" ht="3.75" customHeight="1">
      <c r="C26" s="1"/>
    </row>
    <row r="27" spans="3:6" ht="15">
      <c r="C27" s="1"/>
      <c r="D27" s="61">
        <f>IF(OR(C20&lt;F20,C20&gt;G20,C10=0),"To nie jest mały projekt.","")</f>
      </c>
      <c r="F27" s="1"/>
    </row>
    <row r="28" spans="3:6" ht="3.75" customHeight="1">
      <c r="C28" s="1"/>
      <c r="D28" s="61"/>
      <c r="F28" s="1"/>
    </row>
    <row r="29" spans="3:6" ht="15">
      <c r="C29" s="1"/>
      <c r="D29" s="61">
        <f>IF(OR(C20&lt;F20,C20&gt;G20),"Całkowity planowany koszt małego projektu to co najmniej 4,5 tys. zł., lecz nie więcej niż 100 tys. zł.","")</f>
      </c>
      <c r="E29" s="1"/>
      <c r="F29" s="1"/>
    </row>
    <row r="30" spans="3:6" ht="3.75" customHeight="1">
      <c r="C30" s="1"/>
      <c r="D30" s="61"/>
      <c r="E30" s="1"/>
      <c r="F30" s="1"/>
    </row>
    <row r="31" spans="3:6" ht="15">
      <c r="C31" s="1"/>
      <c r="D31" s="61">
        <f>IF(OR(C20&lt;F20,C20&gt;G20),"",IF(C10=0,"Refundacji podlegają jedynie koszty kwalifikowalne.",""))</f>
      </c>
      <c r="E31" s="1"/>
      <c r="F31" s="1"/>
    </row>
    <row r="32" spans="3:6" ht="3.75" customHeight="1">
      <c r="C32" s="1"/>
      <c r="D32" s="61"/>
      <c r="E32" s="1"/>
      <c r="F32" s="1"/>
    </row>
    <row r="33" spans="3:6" ht="15">
      <c r="C33" s="1"/>
      <c r="D33" s="61">
        <f>IF(E20&gt;0,"Część planowanych kosztów jest niekwalifikowalna.","")</f>
      </c>
      <c r="E33" s="1"/>
      <c r="F33" s="1"/>
    </row>
    <row r="34" spans="3:6" ht="3.75" customHeight="1">
      <c r="C34" s="1"/>
      <c r="D34" s="1"/>
      <c r="E34" s="1"/>
      <c r="F34" s="1"/>
    </row>
  </sheetData>
  <sheetProtection password="CEE5" sheet="1" selectLockedCells="1"/>
  <dataValidations count="6">
    <dataValidation type="whole" allowBlank="1" showErrorMessage="1" errorTitle="Nieprawidłowa wartość" error="Należy wpisać nieujemną liczbę całkowitą" sqref="G4">
      <formula1>0</formula1>
      <formula2>5000</formula2>
    </dataValidation>
    <dataValidation type="list" allowBlank="1" showErrorMessage="1" errorTitle="Błąd" error="Wybierz rok z listy rozwijanej" sqref="G2">
      <formula1>"2009 r.,2010 r."</formula1>
    </dataValidation>
    <dataValidation type="decimal" allowBlank="1" showErrorMessage="1" errorTitle="Błąd" error="Wpisywana wartość nie może przekroczyć iloczynu liczby przepracowanych godzin oraz ilorazu przeciętnego wynagrodzenia i liczby 168" sqref="C16">
      <formula1>0</formula1>
      <formula2>G5</formula2>
    </dataValidation>
    <dataValidation type="decimal" allowBlank="1" showErrorMessage="1" errorTitle="Nieprawidłowa wartoś" error="Należy wpisać wartość nieujemną" sqref="C11">
      <formula1>0</formula1>
      <formula2>100000</formula2>
    </dataValidation>
    <dataValidation type="decimal" allowBlank="1" showErrorMessage="1" errorTitle="Nieprawidłowa wartość" error="Należy wpisać wartość od 0 do 100000" sqref="C10">
      <formula1>0</formula1>
      <formula2>100000</formula2>
    </dataValidation>
    <dataValidation type="decimal" allowBlank="1" showErrorMessage="1" errorTitle="Nieprawidłowa wartość" error="Należy wpisać nieujemną wartość" sqref="C9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luksko</dc:creator>
  <cp:keywords/>
  <dc:description/>
  <cp:lastModifiedBy>magda</cp:lastModifiedBy>
  <cp:lastPrinted>2010-05-04T07:35:49Z</cp:lastPrinted>
  <dcterms:created xsi:type="dcterms:W3CDTF">2009-07-10T10:21:25Z</dcterms:created>
  <dcterms:modified xsi:type="dcterms:W3CDTF">2011-11-07T16:43:39Z</dcterms:modified>
  <cp:category/>
  <cp:version/>
  <cp:contentType/>
  <cp:contentStatus/>
</cp:coreProperties>
</file>